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\\myfiles\jj695\dos\Postdoc at Bath\Experiment\Water filtration\New resultsw with new PVDF(534k)\Set 4\"/>
    </mc:Choice>
  </mc:AlternateContent>
  <xr:revisionPtr revIDLastSave="0" documentId="13_ncr:1_{F3AE907E-631D-436C-BE63-C70272FAB552}" xr6:coauthVersionLast="44" xr6:coauthVersionMax="44" xr10:uidLastSave="{00000000-0000-0000-0000-000000000000}"/>
  <bookViews>
    <workbookView xWindow="28680" yWindow="1995" windowWidth="25440" windowHeight="15390" xr2:uid="{00000000-000D-0000-FFFF-FFFF00000000}"/>
  </bookViews>
  <sheets>
    <sheet name="Calibration" sheetId="8" r:id="rId1"/>
    <sheet name="0.075 Set 4_1" sheetId="1" r:id="rId2"/>
    <sheet name="0.075 Set 4_4" sheetId="9" r:id="rId3"/>
    <sheet name="0.075 Set 4_6" sheetId="10" r:id="rId4"/>
    <sheet name="0.075 Set 4_8" sheetId="11" r:id="rId5"/>
    <sheet name="0.075 Set 4_10" sheetId="12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5" i="8" l="1"/>
  <c r="D24" i="8"/>
  <c r="B25" i="8"/>
  <c r="B24" i="8"/>
  <c r="D15" i="12" l="1"/>
  <c r="D15" i="11"/>
  <c r="D15" i="10"/>
  <c r="D16" i="9"/>
  <c r="D10" i="1"/>
  <c r="E10" i="1" s="1"/>
  <c r="D16" i="1"/>
  <c r="B16" i="9"/>
  <c r="G10" i="9"/>
  <c r="J10" i="9" s="1"/>
  <c r="D10" i="9"/>
  <c r="E10" i="9" s="1"/>
  <c r="G9" i="9"/>
  <c r="J9" i="9" s="1"/>
  <c r="D9" i="9"/>
  <c r="E9" i="9" s="1"/>
  <c r="D9" i="1"/>
  <c r="E9" i="1" s="1"/>
  <c r="B16" i="1"/>
  <c r="G10" i="1"/>
  <c r="J10" i="1" s="1"/>
  <c r="G9" i="1"/>
  <c r="J9" i="1" s="1"/>
  <c r="E16" i="9" l="1"/>
  <c r="E16" i="1"/>
  <c r="E17" i="1" s="1"/>
  <c r="E21" i="1" s="1"/>
  <c r="E17" i="9"/>
  <c r="E21" i="9" s="1"/>
  <c r="F10" i="9"/>
  <c r="I10" i="9" s="1"/>
  <c r="K10" i="9" s="1"/>
  <c r="F9" i="9"/>
  <c r="I9" i="9" s="1"/>
  <c r="K9" i="9" s="1"/>
  <c r="M10" i="9" s="1"/>
  <c r="M9" i="9"/>
  <c r="F10" i="1"/>
  <c r="I10" i="1" s="1"/>
  <c r="K10" i="1" s="1"/>
  <c r="F9" i="1"/>
  <c r="I9" i="1" s="1"/>
  <c r="K9" i="1" s="1"/>
  <c r="M10" i="1" s="1"/>
  <c r="M9" i="1"/>
  <c r="E15" i="12"/>
  <c r="J9" i="12"/>
  <c r="G9" i="12"/>
  <c r="D9" i="12"/>
  <c r="E9" i="12" s="1"/>
  <c r="J8" i="12"/>
  <c r="G8" i="12"/>
  <c r="D8" i="12"/>
  <c r="M8" i="12" s="1"/>
  <c r="G9" i="11"/>
  <c r="J9" i="11" s="1"/>
  <c r="D9" i="11"/>
  <c r="E9" i="11" s="1"/>
  <c r="G8" i="11"/>
  <c r="J8" i="11" s="1"/>
  <c r="D8" i="11"/>
  <c r="E8" i="11" s="1"/>
  <c r="E15" i="10"/>
  <c r="G9" i="10"/>
  <c r="J9" i="10" s="1"/>
  <c r="D9" i="10"/>
  <c r="E9" i="10" s="1"/>
  <c r="M8" i="10"/>
  <c r="G8" i="10"/>
  <c r="J8" i="10" s="1"/>
  <c r="D8" i="10"/>
  <c r="E8" i="10" s="1"/>
  <c r="M16" i="9" l="1"/>
  <c r="M15" i="9"/>
  <c r="M16" i="1"/>
  <c r="M15" i="1"/>
  <c r="E8" i="12"/>
  <c r="F9" i="11"/>
  <c r="I9" i="11" s="1"/>
  <c r="K9" i="11" s="1"/>
  <c r="F8" i="11"/>
  <c r="I8" i="11" s="1"/>
  <c r="K8" i="11" s="1"/>
  <c r="M9" i="11" s="1"/>
  <c r="M8" i="11"/>
  <c r="F9" i="10"/>
  <c r="I9" i="10" s="1"/>
  <c r="K9" i="10" s="1"/>
  <c r="F8" i="10"/>
  <c r="I8" i="10" s="1"/>
  <c r="K8" i="10" s="1"/>
  <c r="M9" i="10" s="1"/>
  <c r="E16" i="10"/>
  <c r="B15" i="12"/>
  <c r="B15" i="11"/>
  <c r="E15" i="11" s="1"/>
  <c r="E16" i="11" s="1"/>
  <c r="B15" i="10"/>
  <c r="E16" i="12" l="1"/>
  <c r="E20" i="12" s="1"/>
  <c r="F9" i="12"/>
  <c r="I9" i="12" s="1"/>
  <c r="K9" i="12" s="1"/>
  <c r="F8" i="12"/>
  <c r="I8" i="12" s="1"/>
  <c r="K8" i="12" s="1"/>
  <c r="M9" i="12" s="1"/>
  <c r="M14" i="11"/>
  <c r="M15" i="11"/>
  <c r="M15" i="10"/>
  <c r="M14" i="10"/>
  <c r="E20" i="11"/>
  <c r="E20" i="10"/>
  <c r="M14" i="12" l="1"/>
  <c r="M15" i="12"/>
</calcChain>
</file>

<file path=xl/sharedStrings.xml><?xml version="1.0" encoding="utf-8"?>
<sst xmlns="http://schemas.openxmlformats.org/spreadsheetml/2006/main" count="160" uniqueCount="40">
  <si>
    <t>Calibration</t>
  </si>
  <si>
    <t>Permeate</t>
  </si>
  <si>
    <t>Feed left</t>
  </si>
  <si>
    <t>Sample</t>
  </si>
  <si>
    <t>Volume (mL)</t>
  </si>
  <si>
    <t>Abs.</t>
  </si>
  <si>
    <t>Sum of permeated volume</t>
  </si>
  <si>
    <t>1st permeate</t>
  </si>
  <si>
    <t>2nd permeate</t>
  </si>
  <si>
    <t>ave</t>
  </si>
  <si>
    <t>Retentate</t>
  </si>
  <si>
    <t>std</t>
  </si>
  <si>
    <t>mass balance</t>
  </si>
  <si>
    <t>Desorption/Fouling</t>
  </si>
  <si>
    <t>MB+desorption</t>
  </si>
  <si>
    <t>Abs</t>
  </si>
  <si>
    <t>Conc. (g/L)</t>
  </si>
  <si>
    <t>Conc.=0.016*Abs.-0.0001</t>
  </si>
  <si>
    <t>Conc. (mg/mL)</t>
  </si>
  <si>
    <t>Dye amount (mg)</t>
  </si>
  <si>
    <t>Sum of permeated dye (mg)</t>
  </si>
  <si>
    <t>Dye left in feed (mg)</t>
  </si>
  <si>
    <t>Volume left in feed (mL)</t>
  </si>
  <si>
    <t>Dye conc in feed (mg/mL)</t>
  </si>
  <si>
    <t>Dye rejection</t>
  </si>
  <si>
    <t>Feed Concentration</t>
  </si>
  <si>
    <t>0.01 mg/mL</t>
  </si>
  <si>
    <t>Feed Volume</t>
  </si>
  <si>
    <t>100 mL</t>
  </si>
  <si>
    <t>Dead Volume</t>
  </si>
  <si>
    <t>1 mL</t>
  </si>
  <si>
    <t>Sum of permeated volume (mL)</t>
  </si>
  <si>
    <t>mass balance including desorption</t>
  </si>
  <si>
    <t>Dye Rejection</t>
  </si>
  <si>
    <t>Mass Balance</t>
  </si>
  <si>
    <t>set 4_1</t>
  </si>
  <si>
    <t>set4_4</t>
  </si>
  <si>
    <t>set4_6</t>
  </si>
  <si>
    <t>set4_8</t>
  </si>
  <si>
    <t>set4_10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</si>
</sst>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10" fontId="0" fillId="0" borderId="0" xfId="0" applyNumberFormat="1"/>
    <xf numFmtId="0" fontId="1" fillId="0" borderId="0" xfId="0" applyFont="1"/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0" fillId="0" borderId="0" xfId="0" applyNumberForma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Calibration Curve</a:t>
            </a:r>
            <a:r>
              <a:rPr lang="en-GB" baseline="0"/>
              <a:t> for Congo Red (MW 696)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7.5263342082239726E-2"/>
                  <c:y val="-3.354622338874307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Calibration!$A$4:$A$10</c:f>
              <c:numCache>
                <c:formatCode>General</c:formatCode>
                <c:ptCount val="7"/>
                <c:pt idx="0">
                  <c:v>1.2512000000000001</c:v>
                </c:pt>
                <c:pt idx="1">
                  <c:v>0.64529999999999998</c:v>
                </c:pt>
                <c:pt idx="2">
                  <c:v>0.48720000000000002</c:v>
                </c:pt>
                <c:pt idx="3">
                  <c:v>0.32519999999999999</c:v>
                </c:pt>
                <c:pt idx="4">
                  <c:v>0.16239999999999999</c:v>
                </c:pt>
                <c:pt idx="5">
                  <c:v>6.6600000000000006E-2</c:v>
                </c:pt>
                <c:pt idx="6">
                  <c:v>3.3599999999999998E-2</c:v>
                </c:pt>
              </c:numCache>
            </c:numRef>
          </c:xVal>
          <c:yVal>
            <c:numRef>
              <c:f>Calibration!$B$4:$B$10</c:f>
              <c:numCache>
                <c:formatCode>General</c:formatCode>
                <c:ptCount val="7"/>
                <c:pt idx="0">
                  <c:v>0.02</c:v>
                </c:pt>
                <c:pt idx="1">
                  <c:v>0.01</c:v>
                </c:pt>
                <c:pt idx="2">
                  <c:v>7.4999999999999997E-3</c:v>
                </c:pt>
                <c:pt idx="3">
                  <c:v>5.0000000000000001E-3</c:v>
                </c:pt>
                <c:pt idx="4">
                  <c:v>2.5000000000000001E-3</c:v>
                </c:pt>
                <c:pt idx="5">
                  <c:v>1E-3</c:v>
                </c:pt>
                <c:pt idx="6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5E-469F-A6B1-A3AFE2709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382576"/>
        <c:axId val="857388808"/>
      </c:scatterChart>
      <c:valAx>
        <c:axId val="85738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Absorbance</a:t>
                </a:r>
                <a:r>
                  <a:rPr lang="en-GB" baseline="0"/>
                  <a:t> (a.u)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7388808"/>
        <c:crosses val="autoZero"/>
        <c:crossBetween val="midCat"/>
      </c:valAx>
      <c:valAx>
        <c:axId val="857388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Concentration (g/L)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7382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2</xdr:row>
      <xdr:rowOff>47625</xdr:rowOff>
    </xdr:from>
    <xdr:to>
      <xdr:col>8</xdr:col>
      <xdr:colOff>847725</xdr:colOff>
      <xdr:row>16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5"/>
  <sheetViews>
    <sheetView tabSelected="1" workbookViewId="0">
      <selection activeCell="D27" sqref="D27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3" x14ac:dyDescent="0.25">
      <c r="A1" s="1" t="s">
        <v>0</v>
      </c>
      <c r="C1" t="s">
        <v>17</v>
      </c>
    </row>
    <row r="3" spans="1:3" x14ac:dyDescent="0.25">
      <c r="A3" t="s">
        <v>15</v>
      </c>
      <c r="B3" t="s">
        <v>16</v>
      </c>
    </row>
    <row r="4" spans="1:3" x14ac:dyDescent="0.25">
      <c r="A4">
        <v>1.2512000000000001</v>
      </c>
      <c r="B4">
        <v>0.02</v>
      </c>
    </row>
    <row r="5" spans="1:3" x14ac:dyDescent="0.25">
      <c r="A5">
        <v>0.64529999999999998</v>
      </c>
      <c r="B5">
        <v>0.01</v>
      </c>
    </row>
    <row r="6" spans="1:3" x14ac:dyDescent="0.25">
      <c r="A6">
        <v>0.48720000000000002</v>
      </c>
      <c r="B6">
        <v>7.4999999999999997E-3</v>
      </c>
    </row>
    <row r="7" spans="1:3" x14ac:dyDescent="0.25">
      <c r="A7">
        <v>0.32519999999999999</v>
      </c>
      <c r="B7">
        <v>5.0000000000000001E-3</v>
      </c>
    </row>
    <row r="8" spans="1:3" x14ac:dyDescent="0.25">
      <c r="A8">
        <v>0.16239999999999999</v>
      </c>
      <c r="B8">
        <v>2.5000000000000001E-3</v>
      </c>
    </row>
    <row r="9" spans="1:3" x14ac:dyDescent="0.25">
      <c r="A9">
        <v>6.6600000000000006E-2</v>
      </c>
      <c r="B9">
        <v>1E-3</v>
      </c>
    </row>
    <row r="10" spans="1:3" x14ac:dyDescent="0.25">
      <c r="A10">
        <v>3.3599999999999998E-2</v>
      </c>
      <c r="B10">
        <v>5.0000000000000001E-4</v>
      </c>
    </row>
    <row r="18" spans="1:4" x14ac:dyDescent="0.25">
      <c r="A18" s="1" t="s">
        <v>3</v>
      </c>
      <c r="B18" s="1" t="s">
        <v>33</v>
      </c>
      <c r="C18" s="1" t="s">
        <v>11</v>
      </c>
      <c r="D18" s="1" t="s">
        <v>34</v>
      </c>
    </row>
    <row r="19" spans="1:4" x14ac:dyDescent="0.25">
      <c r="A19" t="s">
        <v>35</v>
      </c>
      <c r="B19" s="8">
        <v>0.97588908774769423</v>
      </c>
      <c r="C19" s="8">
        <v>1.1583699195418634E-2</v>
      </c>
      <c r="D19" s="8">
        <v>1.0134888000000002</v>
      </c>
    </row>
    <row r="20" spans="1:4" x14ac:dyDescent="0.25">
      <c r="A20" t="s">
        <v>36</v>
      </c>
      <c r="B20" s="8">
        <v>0.99353898291521625</v>
      </c>
      <c r="C20" s="8">
        <v>5.177460013380754E-3</v>
      </c>
      <c r="D20" s="8">
        <v>0.9540168</v>
      </c>
    </row>
    <row r="21" spans="1:4" x14ac:dyDescent="0.25">
      <c r="A21" t="s">
        <v>37</v>
      </c>
      <c r="B21" s="8">
        <v>1.0037717197757821</v>
      </c>
      <c r="C21" s="8">
        <v>1.1147965840392182E-3</v>
      </c>
      <c r="D21" s="8">
        <v>1.0244168000000002</v>
      </c>
    </row>
    <row r="22" spans="1:4" x14ac:dyDescent="0.25">
      <c r="A22" t="s">
        <v>38</v>
      </c>
      <c r="B22" s="8">
        <v>0.99759453700221634</v>
      </c>
      <c r="C22" s="8">
        <v>1.0259596104654713E-3</v>
      </c>
      <c r="D22" s="8">
        <v>1.0008296000000001</v>
      </c>
    </row>
    <row r="23" spans="1:4" x14ac:dyDescent="0.25">
      <c r="A23" t="s">
        <v>39</v>
      </c>
      <c r="B23" s="8">
        <v>0.94407420324752989</v>
      </c>
      <c r="C23" s="8">
        <v>3.2365404153057428E-2</v>
      </c>
      <c r="D23" s="8">
        <v>1.0132904</v>
      </c>
    </row>
    <row r="24" spans="1:4" x14ac:dyDescent="0.25">
      <c r="A24" t="s">
        <v>9</v>
      </c>
      <c r="B24" s="8">
        <f>AVERAGE(B19:B23)</f>
        <v>0.98297370613768764</v>
      </c>
      <c r="D24" s="8">
        <f>AVERAGE(D19:D23)</f>
        <v>1.0012084800000001</v>
      </c>
    </row>
    <row r="25" spans="1:4" x14ac:dyDescent="0.25">
      <c r="A25" t="s">
        <v>11</v>
      </c>
      <c r="B25" s="8">
        <f>STDEV(B19:B23)</f>
        <v>2.4090009768981655E-2</v>
      </c>
      <c r="D25" s="8">
        <f>STDEV(D19:D23)</f>
        <v>2.7670396539840266E-2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1"/>
  <sheetViews>
    <sheetView workbookViewId="0">
      <selection activeCell="E21" sqref="E21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6.42578125" bestFit="1" customWidth="1"/>
    <col min="6" max="6" width="26.28515625" bestFit="1" customWidth="1"/>
    <col min="7" max="7" width="25" bestFit="1" customWidth="1"/>
    <col min="8" max="8" width="13.140625" customWidth="1"/>
    <col min="9" max="9" width="19.5703125" bestFit="1" customWidth="1"/>
    <col min="10" max="10" width="23.140625" bestFit="1" customWidth="1"/>
    <col min="11" max="11" width="24" bestFit="1" customWidth="1"/>
    <col min="13" max="13" width="11.7109375" bestFit="1" customWidth="1"/>
  </cols>
  <sheetData>
    <row r="1" spans="1:13" x14ac:dyDescent="0.25">
      <c r="A1" s="1" t="s">
        <v>0</v>
      </c>
      <c r="C1" t="s">
        <v>17</v>
      </c>
    </row>
    <row r="2" spans="1:13" x14ac:dyDescent="0.25">
      <c r="A2" s="1" t="s">
        <v>25</v>
      </c>
      <c r="C2" t="s">
        <v>26</v>
      </c>
    </row>
    <row r="3" spans="1:13" x14ac:dyDescent="0.25">
      <c r="A3" s="1" t="s">
        <v>27</v>
      </c>
      <c r="C3" t="s">
        <v>28</v>
      </c>
    </row>
    <row r="4" spans="1:13" x14ac:dyDescent="0.25">
      <c r="A4" s="1" t="s">
        <v>29</v>
      </c>
      <c r="C4" t="s">
        <v>30</v>
      </c>
    </row>
    <row r="5" spans="1:13" x14ac:dyDescent="0.25">
      <c r="A5" s="1"/>
    </row>
    <row r="7" spans="1:13" x14ac:dyDescent="0.25">
      <c r="B7" s="9" t="s">
        <v>1</v>
      </c>
      <c r="C7" s="9"/>
      <c r="D7" s="9"/>
      <c r="E7" s="9"/>
      <c r="F7" s="9"/>
      <c r="G7" s="9"/>
      <c r="H7" s="7"/>
      <c r="I7" s="9" t="s">
        <v>2</v>
      </c>
      <c r="J7" s="9"/>
      <c r="K7" s="9"/>
      <c r="M7" s="1"/>
    </row>
    <row r="8" spans="1:13" x14ac:dyDescent="0.25">
      <c r="A8" s="1" t="s">
        <v>3</v>
      </c>
      <c r="B8" s="1" t="s">
        <v>4</v>
      </c>
      <c r="C8" s="2" t="s">
        <v>5</v>
      </c>
      <c r="D8" s="1" t="s">
        <v>18</v>
      </c>
      <c r="E8" s="1" t="s">
        <v>19</v>
      </c>
      <c r="F8" s="1" t="s">
        <v>20</v>
      </c>
      <c r="G8" s="1" t="s">
        <v>31</v>
      </c>
      <c r="H8" s="1"/>
      <c r="I8" s="1" t="s">
        <v>21</v>
      </c>
      <c r="J8" s="1" t="s">
        <v>22</v>
      </c>
      <c r="K8" s="1" t="s">
        <v>23</v>
      </c>
      <c r="M8" s="1" t="s">
        <v>24</v>
      </c>
    </row>
    <row r="9" spans="1:13" x14ac:dyDescent="0.25">
      <c r="A9" t="s">
        <v>7</v>
      </c>
      <c r="B9">
        <v>10</v>
      </c>
      <c r="C9">
        <v>1.6199999999999999E-2</v>
      </c>
      <c r="D9">
        <f>0.016*C9-0.0001</f>
        <v>1.5920000000000002E-4</v>
      </c>
      <c r="E9">
        <f>B9*D9</f>
        <v>1.5920000000000001E-3</v>
      </c>
      <c r="F9">
        <f>SUM(E9)</f>
        <v>1.5920000000000001E-3</v>
      </c>
      <c r="G9">
        <f>SUM(B9)</f>
        <v>10</v>
      </c>
      <c r="I9">
        <f>0.01*100-F9</f>
        <v>0.99840799999999996</v>
      </c>
      <c r="J9">
        <f>101-G9</f>
        <v>91</v>
      </c>
      <c r="K9">
        <f>I9/J9</f>
        <v>1.0971516483516483E-2</v>
      </c>
      <c r="M9" s="3">
        <f>1-D9/0.01</f>
        <v>0.98407999999999995</v>
      </c>
    </row>
    <row r="10" spans="1:13" x14ac:dyDescent="0.25">
      <c r="A10" t="s">
        <v>8</v>
      </c>
      <c r="B10">
        <v>10</v>
      </c>
      <c r="C10">
        <v>2.8400000000000002E-2</v>
      </c>
      <c r="D10">
        <f t="shared" ref="D10:D16" si="0">0.016*C10-0.0001</f>
        <v>3.5440000000000005E-4</v>
      </c>
      <c r="E10">
        <f>B10*D10</f>
        <v>3.5440000000000003E-3</v>
      </c>
      <c r="F10">
        <f>SUM(E9:E10)</f>
        <v>5.1359999999999999E-3</v>
      </c>
      <c r="G10">
        <f>SUM(B9:B10)</f>
        <v>20</v>
      </c>
      <c r="I10">
        <f>0.01*100-F10</f>
        <v>0.99486399999999997</v>
      </c>
      <c r="J10">
        <f t="shared" ref="J10" si="1">101-G10</f>
        <v>81</v>
      </c>
      <c r="K10">
        <f t="shared" ref="K10" si="2">I10/J10</f>
        <v>1.228227160493827E-2</v>
      </c>
      <c r="M10" s="3">
        <f>1-D10/K9</f>
        <v>0.96769817549538861</v>
      </c>
    </row>
    <row r="11" spans="1:13" x14ac:dyDescent="0.25">
      <c r="M11" s="3"/>
    </row>
    <row r="12" spans="1:13" x14ac:dyDescent="0.25">
      <c r="M12" s="3"/>
    </row>
    <row r="13" spans="1:13" x14ac:dyDescent="0.25">
      <c r="M13" s="3"/>
    </row>
    <row r="14" spans="1:13" x14ac:dyDescent="0.25">
      <c r="K14" s="4"/>
      <c r="M14" s="3"/>
    </row>
    <row r="15" spans="1:13" x14ac:dyDescent="0.25">
      <c r="L15" s="4" t="s">
        <v>9</v>
      </c>
      <c r="M15" s="3">
        <f>AVERAGE(M9:M14)</f>
        <v>0.97588908774769423</v>
      </c>
    </row>
    <row r="16" spans="1:13" x14ac:dyDescent="0.25">
      <c r="A16" t="s">
        <v>10</v>
      </c>
      <c r="B16">
        <f>101-B9-B10-B11-B12-B13-B14</f>
        <v>81</v>
      </c>
      <c r="C16">
        <v>0.7843</v>
      </c>
      <c r="D16">
        <f t="shared" si="0"/>
        <v>1.2448800000000001E-2</v>
      </c>
      <c r="E16">
        <f>B16*D16</f>
        <v>1.0083528000000002</v>
      </c>
      <c r="L16" s="4" t="s">
        <v>11</v>
      </c>
      <c r="M16" s="3">
        <f>STDEV(M9:M14)</f>
        <v>1.1583699195418634E-2</v>
      </c>
    </row>
    <row r="17" spans="1:5" x14ac:dyDescent="0.25">
      <c r="D17" s="2" t="s">
        <v>12</v>
      </c>
      <c r="E17">
        <f>SUM(E9:E16)</f>
        <v>1.0134888000000002</v>
      </c>
    </row>
    <row r="19" spans="1:5" x14ac:dyDescent="0.25">
      <c r="A19" t="s">
        <v>13</v>
      </c>
      <c r="B19">
        <v>20</v>
      </c>
    </row>
    <row r="21" spans="1:5" x14ac:dyDescent="0.25">
      <c r="D21" s="2" t="s">
        <v>32</v>
      </c>
      <c r="E21">
        <f>E17+E19</f>
        <v>1.0134888000000002</v>
      </c>
    </row>
  </sheetData>
  <mergeCells count="2">
    <mergeCell ref="B7:G7"/>
    <mergeCell ref="I7:K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1"/>
  <sheetViews>
    <sheetView workbookViewId="0">
      <selection activeCell="E21" sqref="E21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13" x14ac:dyDescent="0.25">
      <c r="A1" s="1" t="s">
        <v>0</v>
      </c>
      <c r="C1" t="s">
        <v>17</v>
      </c>
    </row>
    <row r="2" spans="1:13" x14ac:dyDescent="0.25">
      <c r="A2" s="1" t="s">
        <v>25</v>
      </c>
      <c r="C2" t="s">
        <v>26</v>
      </c>
    </row>
    <row r="3" spans="1:13" x14ac:dyDescent="0.25">
      <c r="A3" s="1" t="s">
        <v>27</v>
      </c>
      <c r="C3" t="s">
        <v>28</v>
      </c>
    </row>
    <row r="4" spans="1:13" x14ac:dyDescent="0.25">
      <c r="A4" s="1" t="s">
        <v>29</v>
      </c>
      <c r="C4" t="s">
        <v>30</v>
      </c>
    </row>
    <row r="5" spans="1:13" x14ac:dyDescent="0.25">
      <c r="A5" s="1"/>
    </row>
    <row r="7" spans="1:13" x14ac:dyDescent="0.25">
      <c r="B7" s="9" t="s">
        <v>1</v>
      </c>
      <c r="C7" s="9"/>
      <c r="D7" s="9"/>
      <c r="E7" s="9"/>
      <c r="F7" s="9"/>
      <c r="G7" s="9"/>
      <c r="H7" s="7"/>
      <c r="I7" s="9" t="s">
        <v>2</v>
      </c>
      <c r="J7" s="9"/>
      <c r="K7" s="9"/>
      <c r="M7" s="1"/>
    </row>
    <row r="8" spans="1:13" x14ac:dyDescent="0.25">
      <c r="A8" s="1" t="s">
        <v>3</v>
      </c>
      <c r="B8" s="1" t="s">
        <v>4</v>
      </c>
      <c r="C8" s="2" t="s">
        <v>5</v>
      </c>
      <c r="D8" s="1" t="s">
        <v>18</v>
      </c>
      <c r="E8" s="1" t="s">
        <v>19</v>
      </c>
      <c r="F8" s="1" t="s">
        <v>20</v>
      </c>
      <c r="G8" s="1" t="s">
        <v>31</v>
      </c>
      <c r="H8" s="1"/>
      <c r="I8" s="1" t="s">
        <v>21</v>
      </c>
      <c r="J8" s="1" t="s">
        <v>22</v>
      </c>
      <c r="K8" s="1" t="s">
        <v>23</v>
      </c>
      <c r="M8" s="1" t="s">
        <v>24</v>
      </c>
    </row>
    <row r="9" spans="1:13" x14ac:dyDescent="0.25">
      <c r="A9" t="s">
        <v>7</v>
      </c>
      <c r="B9">
        <v>10</v>
      </c>
      <c r="C9">
        <v>8.0000000000000002E-3</v>
      </c>
      <c r="D9">
        <f>0.016*C9-0.0001</f>
        <v>2.7999999999999989E-5</v>
      </c>
      <c r="E9">
        <f>B9*D9</f>
        <v>2.7999999999999987E-4</v>
      </c>
      <c r="F9">
        <f>SUM(E9)</f>
        <v>2.7999999999999987E-4</v>
      </c>
      <c r="G9">
        <f>SUM(B9)</f>
        <v>10</v>
      </c>
      <c r="I9">
        <f>0.01*100-F9</f>
        <v>0.99972000000000005</v>
      </c>
      <c r="J9">
        <f>101-G9</f>
        <v>91</v>
      </c>
      <c r="K9">
        <f>I9/J9</f>
        <v>1.0985934065934067E-2</v>
      </c>
      <c r="M9" s="3">
        <f>1-D9/0.01</f>
        <v>0.99719999999999998</v>
      </c>
    </row>
    <row r="10" spans="1:13" x14ac:dyDescent="0.25">
      <c r="A10" t="s">
        <v>8</v>
      </c>
      <c r="B10">
        <v>10</v>
      </c>
      <c r="C10">
        <v>1.32E-2</v>
      </c>
      <c r="D10">
        <f>0.016*C10-0.0001</f>
        <v>1.1120000000000001E-4</v>
      </c>
      <c r="E10">
        <f>B10*D10</f>
        <v>1.1120000000000001E-3</v>
      </c>
      <c r="F10">
        <f>SUM(E9:E10)</f>
        <v>1.392E-3</v>
      </c>
      <c r="G10">
        <f>SUM(B9:B10)</f>
        <v>20</v>
      </c>
      <c r="I10">
        <f>0.01*100-F10</f>
        <v>0.99860800000000005</v>
      </c>
      <c r="J10">
        <f t="shared" ref="J10" si="0">101-G10</f>
        <v>81</v>
      </c>
      <c r="K10">
        <f t="shared" ref="K10" si="1">I10/J10</f>
        <v>1.2328493827160494E-2</v>
      </c>
      <c r="M10" s="3">
        <f>1-D10/K9</f>
        <v>0.98987796583043253</v>
      </c>
    </row>
    <row r="11" spans="1:13" x14ac:dyDescent="0.25">
      <c r="M11" s="3"/>
    </row>
    <row r="12" spans="1:13" x14ac:dyDescent="0.25">
      <c r="M12" s="3"/>
    </row>
    <row r="13" spans="1:13" x14ac:dyDescent="0.25">
      <c r="M13" s="3"/>
    </row>
    <row r="14" spans="1:13" x14ac:dyDescent="0.25">
      <c r="K14" s="4"/>
      <c r="M14" s="3"/>
    </row>
    <row r="15" spans="1:13" x14ac:dyDescent="0.25">
      <c r="L15" s="4" t="s">
        <v>9</v>
      </c>
      <c r="M15" s="3">
        <f>AVERAGE(M9:M14)</f>
        <v>0.99353898291521625</v>
      </c>
    </row>
    <row r="16" spans="1:13" x14ac:dyDescent="0.25">
      <c r="A16" t="s">
        <v>10</v>
      </c>
      <c r="B16">
        <f>101-B9-B10-B11-B12-B13-B14</f>
        <v>81</v>
      </c>
      <c r="C16">
        <v>0.74129999999999996</v>
      </c>
      <c r="D16">
        <f t="shared" ref="D16" si="2">0.016*C16-0.0001</f>
        <v>1.17608E-2</v>
      </c>
      <c r="E16">
        <f>B16*D16</f>
        <v>0.95262480000000005</v>
      </c>
      <c r="L16" s="4" t="s">
        <v>11</v>
      </c>
      <c r="M16" s="3">
        <f>STDEV(M9:M14)</f>
        <v>5.177460013380754E-3</v>
      </c>
    </row>
    <row r="17" spans="1:5" x14ac:dyDescent="0.25">
      <c r="D17" s="2" t="s">
        <v>12</v>
      </c>
      <c r="E17">
        <f>SUM(E9:E16)</f>
        <v>0.9540168</v>
      </c>
    </row>
    <row r="19" spans="1:5" x14ac:dyDescent="0.25">
      <c r="A19" t="s">
        <v>13</v>
      </c>
      <c r="B19">
        <v>20</v>
      </c>
    </row>
    <row r="21" spans="1:5" x14ac:dyDescent="0.25">
      <c r="D21" s="2" t="s">
        <v>32</v>
      </c>
      <c r="E21">
        <f>E17+E19</f>
        <v>0.9540168</v>
      </c>
    </row>
  </sheetData>
  <mergeCells count="2">
    <mergeCell ref="B7:G7"/>
    <mergeCell ref="I7:K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20"/>
  <sheetViews>
    <sheetView workbookViewId="0">
      <selection activeCell="E20" sqref="E20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13" x14ac:dyDescent="0.25">
      <c r="A1" s="1" t="s">
        <v>0</v>
      </c>
      <c r="C1" t="s">
        <v>17</v>
      </c>
    </row>
    <row r="2" spans="1:13" x14ac:dyDescent="0.25">
      <c r="A2" s="1" t="s">
        <v>25</v>
      </c>
      <c r="C2" t="s">
        <v>26</v>
      </c>
    </row>
    <row r="3" spans="1:13" x14ac:dyDescent="0.25">
      <c r="A3" s="1" t="s">
        <v>27</v>
      </c>
      <c r="C3" t="s">
        <v>28</v>
      </c>
    </row>
    <row r="4" spans="1:13" x14ac:dyDescent="0.25">
      <c r="A4" s="1" t="s">
        <v>29</v>
      </c>
      <c r="C4" t="s">
        <v>30</v>
      </c>
    </row>
    <row r="5" spans="1:13" x14ac:dyDescent="0.25">
      <c r="A5" s="1"/>
    </row>
    <row r="6" spans="1:13" x14ac:dyDescent="0.25">
      <c r="B6" s="9" t="s">
        <v>1</v>
      </c>
      <c r="C6" s="9"/>
      <c r="D6" s="9"/>
      <c r="E6" s="9"/>
      <c r="F6" s="9"/>
      <c r="G6" s="9"/>
      <c r="H6" s="7"/>
      <c r="I6" s="9" t="s">
        <v>2</v>
      </c>
      <c r="J6" s="9"/>
      <c r="K6" s="9"/>
      <c r="M6" s="1"/>
    </row>
    <row r="7" spans="1:13" x14ac:dyDescent="0.25">
      <c r="A7" s="1" t="s">
        <v>3</v>
      </c>
      <c r="B7" s="1" t="s">
        <v>4</v>
      </c>
      <c r="C7" s="2" t="s">
        <v>5</v>
      </c>
      <c r="D7" s="1" t="s">
        <v>18</v>
      </c>
      <c r="E7" s="1" t="s">
        <v>19</v>
      </c>
      <c r="F7" s="1" t="s">
        <v>20</v>
      </c>
      <c r="G7" s="1" t="s">
        <v>6</v>
      </c>
      <c r="H7" s="1"/>
      <c r="I7" s="1" t="s">
        <v>21</v>
      </c>
      <c r="J7" s="1" t="s">
        <v>22</v>
      </c>
      <c r="K7" s="1" t="s">
        <v>23</v>
      </c>
      <c r="M7" s="1" t="s">
        <v>24</v>
      </c>
    </row>
    <row r="8" spans="1:13" x14ac:dyDescent="0.25">
      <c r="A8" t="s">
        <v>7</v>
      </c>
      <c r="B8">
        <v>10</v>
      </c>
      <c r="C8">
        <v>3.3999999999999998E-3</v>
      </c>
      <c r="D8">
        <f>0.016*C8-0.0001</f>
        <v>-4.5600000000000004E-5</v>
      </c>
      <c r="E8">
        <f>B8*D8</f>
        <v>-4.5600000000000003E-4</v>
      </c>
      <c r="F8">
        <f>SUM(E8)</f>
        <v>-4.5600000000000003E-4</v>
      </c>
      <c r="G8">
        <f>SUM(B8)</f>
        <v>10</v>
      </c>
      <c r="I8">
        <f>0.01*100-F8</f>
        <v>1.000456</v>
      </c>
      <c r="J8">
        <f>101-G8</f>
        <v>91</v>
      </c>
      <c r="K8">
        <f>I8/J8</f>
        <v>1.0994021978021977E-2</v>
      </c>
      <c r="M8" s="3">
        <f>1-D8/0.01</f>
        <v>1.0045599999999999</v>
      </c>
    </row>
    <row r="9" spans="1:13" x14ac:dyDescent="0.25">
      <c r="A9" t="s">
        <v>8</v>
      </c>
      <c r="B9">
        <v>10</v>
      </c>
      <c r="C9">
        <v>4.1999999999999997E-3</v>
      </c>
      <c r="D9">
        <f>0.016*C9-0.0001</f>
        <v>-3.2800000000000011E-5</v>
      </c>
      <c r="E9">
        <f>B9*D9</f>
        <v>-3.2800000000000011E-4</v>
      </c>
      <c r="F9">
        <f>SUM(E8:E9)</f>
        <v>-7.8400000000000019E-4</v>
      </c>
      <c r="G9">
        <f>SUM(B8:B9)</f>
        <v>20</v>
      </c>
      <c r="I9">
        <f>0.01*100-F9</f>
        <v>1.0007839999999999</v>
      </c>
      <c r="J9">
        <f t="shared" ref="J9" si="0">101-G9</f>
        <v>81</v>
      </c>
      <c r="K9">
        <f t="shared" ref="K9" si="1">I9/J9</f>
        <v>1.2355358024691357E-2</v>
      </c>
      <c r="M9" s="3">
        <f>1-D9/K8</f>
        <v>1.0029834395515644</v>
      </c>
    </row>
    <row r="10" spans="1:13" x14ac:dyDescent="0.25">
      <c r="M10" s="3"/>
    </row>
    <row r="11" spans="1:13" x14ac:dyDescent="0.25">
      <c r="M11" s="3"/>
    </row>
    <row r="12" spans="1:13" x14ac:dyDescent="0.25">
      <c r="M12" s="3"/>
    </row>
    <row r="13" spans="1:13" x14ac:dyDescent="0.25">
      <c r="K13" s="4"/>
      <c r="M13" s="3"/>
    </row>
    <row r="14" spans="1:13" x14ac:dyDescent="0.25">
      <c r="L14" s="4" t="s">
        <v>9</v>
      </c>
      <c r="M14" s="3">
        <f>AVERAGE(M8:M13)</f>
        <v>1.0037717197757821</v>
      </c>
    </row>
    <row r="15" spans="1:13" x14ac:dyDescent="0.25">
      <c r="A15" t="s">
        <v>10</v>
      </c>
      <c r="B15">
        <f>101-B8-B9-B10-B11-B12-B13</f>
        <v>81</v>
      </c>
      <c r="C15">
        <v>0.79730000000000001</v>
      </c>
      <c r="D15">
        <f t="shared" ref="D15" si="2">0.016*C15-0.0001</f>
        <v>1.2656800000000001E-2</v>
      </c>
      <c r="E15">
        <f>B15*D15</f>
        <v>1.0252008000000001</v>
      </c>
      <c r="L15" s="4" t="s">
        <v>11</v>
      </c>
      <c r="M15" s="3">
        <f>STDEV(M8:M13)</f>
        <v>1.1147965840392182E-3</v>
      </c>
    </row>
    <row r="16" spans="1:13" x14ac:dyDescent="0.25">
      <c r="D16" s="5" t="s">
        <v>12</v>
      </c>
      <c r="E16">
        <f>SUM(E8:E15)</f>
        <v>1.0244168000000002</v>
      </c>
    </row>
    <row r="18" spans="1:5" x14ac:dyDescent="0.25">
      <c r="A18" t="s">
        <v>13</v>
      </c>
      <c r="B18">
        <v>20</v>
      </c>
    </row>
    <row r="20" spans="1:5" x14ac:dyDescent="0.25">
      <c r="D20" t="s">
        <v>14</v>
      </c>
      <c r="E20">
        <f>E16+E18</f>
        <v>1.0244168000000002</v>
      </c>
    </row>
  </sheetData>
  <mergeCells count="2">
    <mergeCell ref="B6:G6"/>
    <mergeCell ref="I6:K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0"/>
  <sheetViews>
    <sheetView workbookViewId="0">
      <selection activeCell="E20" sqref="E20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13" x14ac:dyDescent="0.25">
      <c r="A1" s="1" t="s">
        <v>0</v>
      </c>
      <c r="C1" t="s">
        <v>17</v>
      </c>
    </row>
    <row r="2" spans="1:13" x14ac:dyDescent="0.25">
      <c r="A2" s="1" t="s">
        <v>25</v>
      </c>
      <c r="C2" t="s">
        <v>26</v>
      </c>
    </row>
    <row r="3" spans="1:13" x14ac:dyDescent="0.25">
      <c r="A3" s="1" t="s">
        <v>27</v>
      </c>
      <c r="C3" t="s">
        <v>28</v>
      </c>
    </row>
    <row r="4" spans="1:13" x14ac:dyDescent="0.25">
      <c r="A4" s="1" t="s">
        <v>29</v>
      </c>
      <c r="C4" t="s">
        <v>30</v>
      </c>
    </row>
    <row r="5" spans="1:13" x14ac:dyDescent="0.25">
      <c r="A5" s="1"/>
    </row>
    <row r="6" spans="1:13" x14ac:dyDescent="0.25">
      <c r="B6" s="9" t="s">
        <v>1</v>
      </c>
      <c r="C6" s="9"/>
      <c r="D6" s="9"/>
      <c r="E6" s="9"/>
      <c r="F6" s="9"/>
      <c r="G6" s="9"/>
      <c r="H6" s="6"/>
      <c r="I6" s="9" t="s">
        <v>2</v>
      </c>
      <c r="J6" s="9"/>
      <c r="K6" s="9"/>
      <c r="M6" s="1"/>
    </row>
    <row r="7" spans="1:13" x14ac:dyDescent="0.25">
      <c r="A7" s="1" t="s">
        <v>3</v>
      </c>
      <c r="B7" s="1" t="s">
        <v>4</v>
      </c>
      <c r="C7" s="2" t="s">
        <v>5</v>
      </c>
      <c r="D7" s="1" t="s">
        <v>18</v>
      </c>
      <c r="E7" s="1" t="s">
        <v>19</v>
      </c>
      <c r="F7" s="1" t="s">
        <v>20</v>
      </c>
      <c r="G7" s="1" t="s">
        <v>6</v>
      </c>
      <c r="H7" s="1"/>
      <c r="I7" s="1" t="s">
        <v>21</v>
      </c>
      <c r="J7" s="1" t="s">
        <v>22</v>
      </c>
      <c r="K7" s="1" t="s">
        <v>23</v>
      </c>
      <c r="M7" s="1" t="s">
        <v>24</v>
      </c>
    </row>
    <row r="8" spans="1:13" x14ac:dyDescent="0.25">
      <c r="A8" t="s">
        <v>7</v>
      </c>
      <c r="B8">
        <v>10</v>
      </c>
      <c r="C8">
        <v>7.3000000000000001E-3</v>
      </c>
      <c r="D8">
        <f>0.016*C8-0.0001</f>
        <v>1.6800000000000002E-5</v>
      </c>
      <c r="E8">
        <f>B8*D8</f>
        <v>1.6800000000000002E-4</v>
      </c>
      <c r="F8">
        <f>SUM(E8)</f>
        <v>1.6800000000000002E-4</v>
      </c>
      <c r="G8">
        <f>SUM(B8)</f>
        <v>10</v>
      </c>
      <c r="I8">
        <f>0.01*100-F8</f>
        <v>0.99983200000000005</v>
      </c>
      <c r="J8">
        <f>101-G8</f>
        <v>91</v>
      </c>
      <c r="K8">
        <f>I8/J8</f>
        <v>1.0987164835164836E-2</v>
      </c>
      <c r="M8" s="3">
        <f>1-D8/0.01</f>
        <v>0.99831999999999999</v>
      </c>
    </row>
    <row r="9" spans="1:13" x14ac:dyDescent="0.25">
      <c r="A9" t="s">
        <v>8</v>
      </c>
      <c r="B9">
        <v>10</v>
      </c>
      <c r="C9">
        <v>8.3999999999999995E-3</v>
      </c>
      <c r="D9">
        <f>0.016*C9-0.0001</f>
        <v>3.4399999999999982E-5</v>
      </c>
      <c r="E9">
        <f>B9*D9</f>
        <v>3.439999999999998E-4</v>
      </c>
      <c r="F9">
        <f>SUM(E8:E9)</f>
        <v>5.1199999999999987E-4</v>
      </c>
      <c r="G9">
        <f>SUM(B8:B9)</f>
        <v>20</v>
      </c>
      <c r="I9">
        <f>0.01*100-F9</f>
        <v>0.99948800000000004</v>
      </c>
      <c r="J9">
        <f t="shared" ref="J9" si="0">101-G9</f>
        <v>81</v>
      </c>
      <c r="K9">
        <f t="shared" ref="K9" si="1">I9/J9</f>
        <v>1.2339358024691358E-2</v>
      </c>
      <c r="M9" s="3">
        <f>1-D9/K8</f>
        <v>0.9968690740044327</v>
      </c>
    </row>
    <row r="10" spans="1:13" x14ac:dyDescent="0.25">
      <c r="M10" s="3"/>
    </row>
    <row r="11" spans="1:13" x14ac:dyDescent="0.25">
      <c r="M11" s="3"/>
    </row>
    <row r="12" spans="1:13" x14ac:dyDescent="0.25">
      <c r="M12" s="3"/>
    </row>
    <row r="13" spans="1:13" x14ac:dyDescent="0.25">
      <c r="K13" s="4"/>
      <c r="M13" s="3"/>
    </row>
    <row r="14" spans="1:13" x14ac:dyDescent="0.25">
      <c r="L14" s="4" t="s">
        <v>9</v>
      </c>
      <c r="M14" s="3">
        <f>AVERAGE(M8:M13)</f>
        <v>0.99759453700221634</v>
      </c>
    </row>
    <row r="15" spans="1:13" x14ac:dyDescent="0.25">
      <c r="A15" t="s">
        <v>10</v>
      </c>
      <c r="B15">
        <f>101-B8-B9-B10-B11-B12-B13</f>
        <v>81</v>
      </c>
      <c r="C15">
        <v>0.77810000000000001</v>
      </c>
      <c r="D15">
        <f t="shared" ref="D15" si="2">0.016*C15-0.0001</f>
        <v>1.2349600000000001E-2</v>
      </c>
      <c r="E15">
        <f>B15*D15</f>
        <v>1.0003176</v>
      </c>
      <c r="L15" s="4" t="s">
        <v>11</v>
      </c>
      <c r="M15" s="3">
        <f>STDEV(M8:M13)</f>
        <v>1.0259596104654713E-3</v>
      </c>
    </row>
    <row r="16" spans="1:13" x14ac:dyDescent="0.25">
      <c r="D16" s="5" t="s">
        <v>12</v>
      </c>
      <c r="E16">
        <f>SUM(E8:E15)</f>
        <v>1.0008296000000001</v>
      </c>
    </row>
    <row r="18" spans="1:5" x14ac:dyDescent="0.25">
      <c r="A18" t="s">
        <v>13</v>
      </c>
      <c r="B18">
        <v>20</v>
      </c>
    </row>
    <row r="20" spans="1:5" x14ac:dyDescent="0.25">
      <c r="D20" t="s">
        <v>14</v>
      </c>
      <c r="E20">
        <f>E16+E18</f>
        <v>1.0008296000000001</v>
      </c>
    </row>
  </sheetData>
  <mergeCells count="2">
    <mergeCell ref="B6:G6"/>
    <mergeCell ref="I6:K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20"/>
  <sheetViews>
    <sheetView workbookViewId="0">
      <selection activeCell="F33" sqref="F33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13" x14ac:dyDescent="0.25">
      <c r="A1" s="1" t="s">
        <v>0</v>
      </c>
      <c r="C1" t="s">
        <v>17</v>
      </c>
    </row>
    <row r="2" spans="1:13" x14ac:dyDescent="0.25">
      <c r="A2" s="1" t="s">
        <v>25</v>
      </c>
      <c r="C2" t="s">
        <v>26</v>
      </c>
    </row>
    <row r="3" spans="1:13" x14ac:dyDescent="0.25">
      <c r="A3" s="1" t="s">
        <v>27</v>
      </c>
      <c r="C3" t="s">
        <v>28</v>
      </c>
    </row>
    <row r="4" spans="1:13" x14ac:dyDescent="0.25">
      <c r="A4" s="1" t="s">
        <v>29</v>
      </c>
      <c r="C4" t="s">
        <v>30</v>
      </c>
    </row>
    <row r="5" spans="1:13" x14ac:dyDescent="0.25">
      <c r="A5" s="1"/>
    </row>
    <row r="6" spans="1:13" x14ac:dyDescent="0.25">
      <c r="B6" s="9" t="s">
        <v>1</v>
      </c>
      <c r="C6" s="9"/>
      <c r="D6" s="9"/>
      <c r="E6" s="9"/>
      <c r="F6" s="9"/>
      <c r="G6" s="9"/>
      <c r="H6" s="6"/>
      <c r="I6" s="9" t="s">
        <v>2</v>
      </c>
      <c r="J6" s="9"/>
      <c r="K6" s="9"/>
      <c r="M6" s="1"/>
    </row>
    <row r="7" spans="1:13" x14ac:dyDescent="0.25">
      <c r="A7" s="1" t="s">
        <v>3</v>
      </c>
      <c r="B7" s="1" t="s">
        <v>4</v>
      </c>
      <c r="C7" s="2" t="s">
        <v>5</v>
      </c>
      <c r="D7" s="1" t="s">
        <v>18</v>
      </c>
      <c r="E7" s="1" t="s">
        <v>19</v>
      </c>
      <c r="F7" s="1" t="s">
        <v>20</v>
      </c>
      <c r="G7" s="1" t="s">
        <v>6</v>
      </c>
      <c r="H7" s="1"/>
      <c r="I7" s="1" t="s">
        <v>21</v>
      </c>
      <c r="J7" s="1" t="s">
        <v>22</v>
      </c>
      <c r="K7" s="1" t="s">
        <v>23</v>
      </c>
      <c r="M7" s="1" t="s">
        <v>24</v>
      </c>
    </row>
    <row r="8" spans="1:13" x14ac:dyDescent="0.25">
      <c r="A8" t="s">
        <v>7</v>
      </c>
      <c r="B8">
        <v>10</v>
      </c>
      <c r="C8">
        <v>2.69E-2</v>
      </c>
      <c r="D8">
        <f>0.016*C8-0.0001</f>
        <v>3.3040000000000001E-4</v>
      </c>
      <c r="E8">
        <f>B8*D8</f>
        <v>3.3040000000000001E-3</v>
      </c>
      <c r="F8">
        <f>SUM(E8)</f>
        <v>3.3040000000000001E-3</v>
      </c>
      <c r="G8">
        <f>SUM(B8)</f>
        <v>10</v>
      </c>
      <c r="I8">
        <f>0.01*100-F8</f>
        <v>0.99669600000000003</v>
      </c>
      <c r="J8">
        <f>101-G8</f>
        <v>91</v>
      </c>
      <c r="K8">
        <f>I8/J8</f>
        <v>1.0952703296703297E-2</v>
      </c>
      <c r="M8" s="3">
        <f>1-D8/0.01</f>
        <v>0.96696000000000004</v>
      </c>
    </row>
    <row r="9" spans="1:13" x14ac:dyDescent="0.25">
      <c r="A9" t="s">
        <v>8</v>
      </c>
      <c r="B9">
        <v>10</v>
      </c>
      <c r="C9">
        <v>6.0199999999999997E-2</v>
      </c>
      <c r="D9">
        <f>0.016*C9-0.0001</f>
        <v>8.6319999999999995E-4</v>
      </c>
      <c r="E9">
        <f>B9*D9</f>
        <v>8.631999999999999E-3</v>
      </c>
      <c r="F9">
        <f>SUM(E8:E9)</f>
        <v>1.1935999999999999E-2</v>
      </c>
      <c r="G9">
        <f>SUM(B8:B9)</f>
        <v>20</v>
      </c>
      <c r="I9">
        <f>0.01*100-F9</f>
        <v>0.98806400000000005</v>
      </c>
      <c r="J9">
        <f t="shared" ref="J9" si="0">101-G9</f>
        <v>81</v>
      </c>
      <c r="K9">
        <f t="shared" ref="K9" si="1">I9/J9</f>
        <v>1.2198320987654322E-2</v>
      </c>
      <c r="M9" s="3">
        <f>1-D9/K8</f>
        <v>0.92118840649505973</v>
      </c>
    </row>
    <row r="10" spans="1:13" x14ac:dyDescent="0.25">
      <c r="M10" s="3"/>
    </row>
    <row r="11" spans="1:13" x14ac:dyDescent="0.25">
      <c r="M11" s="3"/>
    </row>
    <row r="12" spans="1:13" x14ac:dyDescent="0.25">
      <c r="M12" s="3"/>
    </row>
    <row r="13" spans="1:13" x14ac:dyDescent="0.25">
      <c r="K13" s="4"/>
      <c r="M13" s="3"/>
    </row>
    <row r="14" spans="1:13" x14ac:dyDescent="0.25">
      <c r="L14" s="4" t="s">
        <v>9</v>
      </c>
      <c r="M14" s="3">
        <f>AVERAGE(M8:M13)</f>
        <v>0.94407420324752989</v>
      </c>
    </row>
    <row r="15" spans="1:13" x14ac:dyDescent="0.25">
      <c r="A15" t="s">
        <v>10</v>
      </c>
      <c r="B15">
        <f>101-B8-B9-B10-B11-B12-B13</f>
        <v>81</v>
      </c>
      <c r="C15">
        <v>0.77890000000000004</v>
      </c>
      <c r="D15">
        <f t="shared" ref="D15" si="2">0.016*C15-0.0001</f>
        <v>1.2362400000000001E-2</v>
      </c>
      <c r="E15">
        <f>B15*D15</f>
        <v>1.0013544000000001</v>
      </c>
      <c r="L15" s="4" t="s">
        <v>11</v>
      </c>
      <c r="M15" s="3">
        <f>STDEV(M8:M13)</f>
        <v>3.2365404153057428E-2</v>
      </c>
    </row>
    <row r="16" spans="1:13" x14ac:dyDescent="0.25">
      <c r="D16" s="5" t="s">
        <v>12</v>
      </c>
      <c r="E16">
        <f>SUM(E8:E15)</f>
        <v>1.0132904</v>
      </c>
    </row>
    <row r="18" spans="1:5" x14ac:dyDescent="0.25">
      <c r="A18" t="s">
        <v>13</v>
      </c>
      <c r="B18">
        <v>20</v>
      </c>
    </row>
    <row r="20" spans="1:5" x14ac:dyDescent="0.25">
      <c r="D20" t="s">
        <v>14</v>
      </c>
      <c r="E20">
        <f>E16+E18</f>
        <v>1.0132904</v>
      </c>
    </row>
  </sheetData>
  <mergeCells count="2">
    <mergeCell ref="B6:G6"/>
    <mergeCell ref="I6:K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Calibration</vt:lpstr>
      <vt:lpstr>0.075 Set 4_1</vt:lpstr>
      <vt:lpstr>0.075 Set 4_4</vt:lpstr>
      <vt:lpstr>0.075 Set 4_6</vt:lpstr>
      <vt:lpstr>0.075 Set 4_8</vt:lpstr>
      <vt:lpstr>0.075 Set 4_10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 Ji</dc:creator>
  <cp:lastModifiedBy>Jing Ji</cp:lastModifiedBy>
  <dcterms:created xsi:type="dcterms:W3CDTF">2019-10-29T17:11:48Z</dcterms:created>
  <dcterms:modified xsi:type="dcterms:W3CDTF">2020-02-10T13:46:11Z</dcterms:modified>
</cp:coreProperties>
</file>